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3020" yWindow="460" windowWidth="22480" windowHeight="14640" tabRatio="500"/>
  </bookViews>
  <sheets>
    <sheet name="Blad1" sheetId="1" r:id="rId1"/>
  </sheet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13" i="1" l="1"/>
  <c r="C14" i="1"/>
  <c r="C15" i="1"/>
  <c r="C7" i="1"/>
  <c r="C11" i="1"/>
  <c r="C16" i="1"/>
  <c r="C29" i="1"/>
  <c r="C21" i="1"/>
  <c r="C25" i="1"/>
  <c r="C30" i="1"/>
  <c r="C36" i="1"/>
  <c r="C38" i="1"/>
  <c r="C35" i="1"/>
  <c r="C39" i="1"/>
  <c r="C49" i="1"/>
  <c r="C50" i="1"/>
  <c r="C51" i="1"/>
  <c r="C47" i="1"/>
  <c r="C52" i="1"/>
  <c r="G9" i="1"/>
  <c r="G13" i="1"/>
  <c r="G16" i="1"/>
  <c r="G19" i="1"/>
  <c r="G22" i="1"/>
  <c r="G25" i="1"/>
  <c r="G26" i="1"/>
  <c r="G27" i="1"/>
  <c r="G34" i="1"/>
  <c r="G49" i="1"/>
  <c r="G62" i="1"/>
  <c r="C57" i="1"/>
  <c r="C60" i="1"/>
  <c r="G66" i="1"/>
  <c r="G71" i="1"/>
  <c r="C61" i="1"/>
  <c r="C62" i="1"/>
  <c r="G64" i="1"/>
</calcChain>
</file>

<file path=xl/sharedStrings.xml><?xml version="1.0" encoding="utf-8"?>
<sst xmlns="http://schemas.openxmlformats.org/spreadsheetml/2006/main" count="142" uniqueCount="108">
  <si>
    <t>Belopp</t>
  </si>
  <si>
    <t>Smålands första dagen</t>
  </si>
  <si>
    <t>Gasque ÖG</t>
  </si>
  <si>
    <t>Kostnader - Totalt</t>
  </si>
  <si>
    <t>Medlemsavsgifter HT16</t>
  </si>
  <si>
    <t>Ingvingsavgifter HT16</t>
  </si>
  <si>
    <t>Gasqueinbetalningar</t>
  </si>
  <si>
    <t xml:space="preserve">Intäkter - Totalt </t>
  </si>
  <si>
    <t>Notering</t>
  </si>
  <si>
    <t xml:space="preserve">Differens </t>
  </si>
  <si>
    <t>Utbildningsutskottet</t>
  </si>
  <si>
    <t>Vakter debatten</t>
  </si>
  <si>
    <t>Fika + blommor</t>
  </si>
  <si>
    <t>Näringslivsutskottet</t>
  </si>
  <si>
    <t xml:space="preserve">Fika </t>
  </si>
  <si>
    <t>Wraps</t>
  </si>
  <si>
    <t>Aktivitetsutskottet</t>
  </si>
  <si>
    <t>PR</t>
  </si>
  <si>
    <t>Roll up</t>
  </si>
  <si>
    <t>Styrelse</t>
  </si>
  <si>
    <t>Kick off</t>
  </si>
  <si>
    <t>Kassörpärm</t>
  </si>
  <si>
    <t>Kaffebryggare</t>
  </si>
  <si>
    <t>Fika styrelsemöten + välkomstmässan</t>
  </si>
  <si>
    <t>Totalt fika</t>
  </si>
  <si>
    <t>Belopp:</t>
  </si>
  <si>
    <t>Broschyrer + Affischering</t>
  </si>
  <si>
    <t>Nyhetsbrev</t>
  </si>
  <si>
    <t>Återbetalda bidrag</t>
  </si>
  <si>
    <t>Bidrag SSR</t>
  </si>
  <si>
    <t>Bidrag ST</t>
  </si>
  <si>
    <t>Intäkter - Totalt</t>
  </si>
  <si>
    <t>Bryssel - Kostnader</t>
  </si>
  <si>
    <t>Bryssel - Intäkter</t>
  </si>
  <si>
    <t>Fika</t>
  </si>
  <si>
    <t>Kryssning - Kostnader</t>
  </si>
  <si>
    <t xml:space="preserve">Kryssning - Intäkter </t>
  </si>
  <si>
    <t>Mellanstadiefest - Kostnader</t>
  </si>
  <si>
    <t>Mellanstadiefest - Intäkter</t>
  </si>
  <si>
    <t>Stämplar</t>
  </si>
  <si>
    <t>Julavslutning - Kostnader</t>
  </si>
  <si>
    <t xml:space="preserve">Julavslutning - Intäkter </t>
  </si>
  <si>
    <t>Exponering Tyrens</t>
  </si>
  <si>
    <t>Bokföringsprogram</t>
  </si>
  <si>
    <t>Obetald radiofaktura</t>
  </si>
  <si>
    <t>Totalt Differens</t>
  </si>
  <si>
    <t>Generalkostnader</t>
  </si>
  <si>
    <t>Samvetarnas dag</t>
  </si>
  <si>
    <t>Lokaler</t>
  </si>
  <si>
    <t>Invigning HT16</t>
  </si>
  <si>
    <t>Invigning VT17</t>
  </si>
  <si>
    <t>Första dagen</t>
  </si>
  <si>
    <t>Utskrifter</t>
  </si>
  <si>
    <t>SAMSEK: 1500+375+2500+675</t>
  </si>
  <si>
    <t>Alumnikväll</t>
  </si>
  <si>
    <t>Bidrag SAMSEK</t>
  </si>
  <si>
    <t>Medaljer</t>
  </si>
  <si>
    <t>Idrottsverksamhet</t>
  </si>
  <si>
    <t>Skidresa - Kostnader</t>
  </si>
  <si>
    <t xml:space="preserve">Skidresa - Intäkter </t>
  </si>
  <si>
    <t>Hemsida</t>
  </si>
  <si>
    <t>Representation på Stockholms Uni.</t>
  </si>
  <si>
    <t>Sångbok - kostnader</t>
  </si>
  <si>
    <t>Frackband - kostnader</t>
  </si>
  <si>
    <t>Sångbok - intäkter</t>
  </si>
  <si>
    <t>Frackband - intäkter</t>
  </si>
  <si>
    <t>Försäljning av tidigare inköp</t>
  </si>
  <si>
    <t>Pins och Medaljer</t>
  </si>
  <si>
    <t>Totalt</t>
  </si>
  <si>
    <t>Sponsring</t>
  </si>
  <si>
    <t>ST HT16+VT17</t>
  </si>
  <si>
    <t>Lantmäteriet</t>
  </si>
  <si>
    <t>Kulturgeografiska Instiutionen</t>
  </si>
  <si>
    <t>Sponsring - Totalt</t>
  </si>
  <si>
    <t>Bidrag från SAMSEK</t>
  </si>
  <si>
    <t>Bidrag för plats i SAMSEK</t>
  </si>
  <si>
    <t>Sammanlagt se resp. utskott</t>
  </si>
  <si>
    <t>Sponsring och Bidrag - Totalt</t>
  </si>
  <si>
    <t>Tygpåsar - kostnader</t>
  </si>
  <si>
    <t>Tygpåsar - Intäkter</t>
  </si>
  <si>
    <t>Kostnader utöver event</t>
  </si>
  <si>
    <t>Övrig försäljning</t>
  </si>
  <si>
    <t>Kollegium och Sexa</t>
  </si>
  <si>
    <t>Intäkter från Sexa</t>
  </si>
  <si>
    <t>Bankkostnader</t>
  </si>
  <si>
    <t>Sommargasque</t>
  </si>
  <si>
    <t>Vårfest inbetalningar</t>
  </si>
  <si>
    <t>Resultat Aug - April</t>
  </si>
  <si>
    <t>Extra inbetalningar för ej genomförda event</t>
  </si>
  <si>
    <t>Resultat korrigerat för inbetalningar</t>
  </si>
  <si>
    <t>(differens beror på avrundningar)</t>
  </si>
  <si>
    <t xml:space="preserve">Resultat i bokföringen för perioden: </t>
  </si>
  <si>
    <t>Flaggor och pynt</t>
  </si>
  <si>
    <t xml:space="preserve">Jubileumsbal - Differens </t>
  </si>
  <si>
    <t>Jubileumsbal - Bidrag</t>
  </si>
  <si>
    <t>Jubileumsbal - Intäkter</t>
  </si>
  <si>
    <t>Jubileumsbal - Kostnader</t>
  </si>
  <si>
    <t xml:space="preserve">Skidresa - Differens </t>
  </si>
  <si>
    <t xml:space="preserve">Julavslutning - Differens </t>
  </si>
  <si>
    <t xml:space="preserve">Mellanstadiefest - Differens </t>
  </si>
  <si>
    <t xml:space="preserve">Kryssning - Differens </t>
  </si>
  <si>
    <t>Aktivitetsutskottet Event</t>
  </si>
  <si>
    <t>SSR HT16+VT17</t>
  </si>
  <si>
    <t>För Wraps</t>
  </si>
  <si>
    <t>För Fika</t>
  </si>
  <si>
    <t>Bidrag - Totalt</t>
  </si>
  <si>
    <t>Ekonomisk verksamhetsbeskrivning  HT16 – VT17</t>
  </si>
  <si>
    <t>Samvetarshoppen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</si>
</sst>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i/>
      <sz val="26"/>
      <color theme="1"/>
      <name val="Avenir Book"/>
    </font>
    <font>
      <b/>
      <i/>
      <sz val="12"/>
      <color theme="1"/>
      <name val="Avenir Book"/>
    </font>
    <font>
      <sz val="8"/>
      <name val="Calibri"/>
      <family val="2"/>
      <scheme val="minor"/>
    </font>
    <font>
      <sz val="12"/>
      <color theme="1"/>
      <name val="Avenir Book"/>
    </font>
    <font>
      <b/>
      <i/>
      <sz val="12"/>
      <color theme="0"/>
      <name val="Avenir Book"/>
    </font>
    <font>
      <sz val="12"/>
      <color theme="0"/>
      <name val="Avenir Book"/>
    </font>
    <font>
      <b/>
      <sz val="12"/>
      <color theme="1"/>
      <name val="Avenir Book"/>
    </font>
    <font>
      <sz val="12"/>
      <color rgb="FFFF0000"/>
      <name val="Avenir Book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9" borderId="0" xfId="0" applyFill="1"/>
    <xf numFmtId="0" fontId="0" fillId="9" borderId="0" xfId="0" applyFill="1" applyBorder="1"/>
    <xf numFmtId="0" fontId="3" fillId="9" borderId="0" xfId="0" applyFont="1" applyFill="1" applyBorder="1"/>
    <xf numFmtId="0" fontId="4" fillId="9" borderId="0" xfId="0" applyFont="1" applyFill="1" applyBorder="1"/>
    <xf numFmtId="0" fontId="6" fillId="9" borderId="0" xfId="0" applyFont="1" applyFill="1"/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0" fontId="9" fillId="2" borderId="0" xfId="0" applyFont="1" applyFill="1"/>
    <xf numFmtId="0" fontId="6" fillId="2" borderId="0" xfId="0" applyFont="1" applyFill="1"/>
    <xf numFmtId="0" fontId="6" fillId="3" borderId="0" xfId="0" applyFont="1" applyFill="1" applyBorder="1"/>
    <xf numFmtId="0" fontId="9" fillId="2" borderId="0" xfId="0" applyFont="1" applyFill="1" applyBorder="1"/>
    <xf numFmtId="0" fontId="6" fillId="7" borderId="0" xfId="0" applyFont="1" applyFill="1"/>
    <xf numFmtId="0" fontId="9" fillId="7" borderId="0" xfId="0" applyFont="1" applyFill="1"/>
    <xf numFmtId="0" fontId="10" fillId="4" borderId="0" xfId="0" applyFont="1" applyFill="1"/>
    <xf numFmtId="0" fontId="6" fillId="6" borderId="0" xfId="0" applyFont="1" applyFill="1"/>
    <xf numFmtId="0" fontId="4" fillId="5" borderId="0" xfId="0" applyFont="1" applyFill="1"/>
    <xf numFmtId="0" fontId="9" fillId="5" borderId="0" xfId="0" applyFont="1" applyFill="1"/>
    <xf numFmtId="0" fontId="9" fillId="6" borderId="0" xfId="0" applyFont="1" applyFill="1"/>
    <xf numFmtId="0" fontId="9" fillId="7" borderId="1" xfId="0" applyFont="1" applyFill="1" applyBorder="1"/>
    <xf numFmtId="0" fontId="9" fillId="7" borderId="2" xfId="0" applyFont="1" applyFill="1" applyBorder="1"/>
    <xf numFmtId="0" fontId="6" fillId="9" borderId="3" xfId="0" applyFont="1" applyFill="1" applyBorder="1"/>
    <xf numFmtId="0" fontId="6" fillId="9" borderId="4" xfId="0" applyFont="1" applyFill="1" applyBorder="1"/>
    <xf numFmtId="0" fontId="9" fillId="8" borderId="3" xfId="0" applyFont="1" applyFill="1" applyBorder="1"/>
    <xf numFmtId="0" fontId="9" fillId="8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9" borderId="0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4" fillId="3" borderId="2" xfId="0" applyFont="1" applyFill="1" applyBorder="1"/>
    <xf numFmtId="0" fontId="9" fillId="8" borderId="5" xfId="0" applyFont="1" applyFill="1" applyBorder="1"/>
    <xf numFmtId="0" fontId="9" fillId="8" borderId="6" xfId="0" applyFont="1" applyFill="1" applyBorder="1"/>
    <xf numFmtId="0" fontId="7" fillId="10" borderId="0" xfId="0" applyFont="1" applyFill="1"/>
    <xf numFmtId="0" fontId="8" fillId="10" borderId="0" xfId="0" applyFont="1" applyFill="1" applyAlignment="1">
      <alignment horizontal="right"/>
    </xf>
    <xf numFmtId="0" fontId="8" fillId="10" borderId="0" xfId="0" applyFont="1" applyFill="1"/>
  </cellXfs>
  <cellStyles count="5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63</xdr:row>
      <xdr:rowOff>76200</xdr:rowOff>
    </xdr:from>
    <xdr:to>
      <xdr:col>3</xdr:col>
      <xdr:colOff>939800</xdr:colOff>
      <xdr:row>71</xdr:row>
      <xdr:rowOff>127000</xdr:rowOff>
    </xdr:to>
    <xdr:sp macro="" textlink="">
      <xdr:nvSpPr>
        <xdr:cNvPr id="4" name="Ellips 3"/>
        <xdr:cNvSpPr/>
      </xdr:nvSpPr>
      <xdr:spPr>
        <a:xfrm>
          <a:off x="2870200" y="13931900"/>
          <a:ext cx="1803400" cy="1803400"/>
        </a:xfrm>
        <a:prstGeom prst="ellipse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2</xdr:col>
      <xdr:colOff>114300</xdr:colOff>
      <xdr:row>63</xdr:row>
      <xdr:rowOff>152400</xdr:rowOff>
    </xdr:from>
    <xdr:to>
      <xdr:col>3</xdr:col>
      <xdr:colOff>850900</xdr:colOff>
      <xdr:row>71</xdr:row>
      <xdr:rowOff>25400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14008100"/>
          <a:ext cx="1625600" cy="162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J75"/>
  <sheetViews>
    <sheetView tabSelected="1" topLeftCell="A45" workbookViewId="0">
      <selection activeCell="E74" sqref="E74"/>
    </sheetView>
  </sheetViews>
  <sheetFormatPr baseColWidth="10" defaultRowHeight="15" x14ac:dyDescent="0"/>
  <cols>
    <col min="2" max="2" width="26.5" customWidth="1"/>
    <col min="3" max="3" width="11.6640625" customWidth="1"/>
    <col min="4" max="4" width="26.33203125" customWidth="1"/>
    <col min="6" max="6" width="32.5" bestFit="1" customWidth="1"/>
    <col min="7" max="7" width="11.1640625" bestFit="1" customWidth="1"/>
    <col min="8" max="8" width="34.33203125" customWidth="1"/>
  </cols>
  <sheetData>
    <row r="1" spans="1:10" s="1" customFormat="1"/>
    <row r="2" spans="1:10" ht="37">
      <c r="A2" s="1"/>
      <c r="B2" s="2"/>
      <c r="C2" s="3" t="s">
        <v>106</v>
      </c>
      <c r="D2" s="3"/>
      <c r="E2" s="4"/>
      <c r="F2" s="4"/>
      <c r="G2" s="2"/>
      <c r="H2" s="2"/>
      <c r="I2" s="1"/>
      <c r="J2" s="1"/>
    </row>
    <row r="3" spans="1:10" ht="17">
      <c r="A3" s="5"/>
      <c r="B3" s="28"/>
      <c r="C3" s="28"/>
      <c r="D3" s="28"/>
      <c r="E3" s="28"/>
      <c r="F3" s="28"/>
      <c r="G3" s="28"/>
      <c r="H3" s="28"/>
      <c r="I3" s="5"/>
      <c r="J3" s="1"/>
    </row>
    <row r="4" spans="1:10" ht="17">
      <c r="A4" s="5"/>
      <c r="B4" s="34" t="s">
        <v>49</v>
      </c>
      <c r="C4" s="35" t="s">
        <v>25</v>
      </c>
      <c r="D4" s="36" t="s">
        <v>8</v>
      </c>
      <c r="E4" s="5"/>
      <c r="F4" s="34" t="s">
        <v>16</v>
      </c>
      <c r="G4" s="35" t="s">
        <v>0</v>
      </c>
      <c r="H4" s="36" t="s">
        <v>8</v>
      </c>
      <c r="I4" s="5"/>
      <c r="J4" s="1"/>
    </row>
    <row r="5" spans="1:10" ht="17">
      <c r="A5" s="5"/>
      <c r="B5" s="6" t="s">
        <v>1</v>
      </c>
      <c r="C5" s="6">
        <v>-4640</v>
      </c>
      <c r="D5" s="7"/>
      <c r="E5" s="5"/>
      <c r="F5" s="6" t="s">
        <v>34</v>
      </c>
      <c r="G5" s="6">
        <v>-180</v>
      </c>
      <c r="H5" s="7"/>
      <c r="I5" s="5"/>
      <c r="J5" s="1"/>
    </row>
    <row r="6" spans="1:10" ht="17">
      <c r="A6" s="5"/>
      <c r="B6" s="6" t="s">
        <v>2</v>
      </c>
      <c r="C6" s="6">
        <v>-42799</v>
      </c>
      <c r="D6" s="7"/>
      <c r="E6" s="5"/>
      <c r="F6" s="6" t="s">
        <v>56</v>
      </c>
      <c r="G6" s="6">
        <v>-450</v>
      </c>
      <c r="H6" s="7"/>
      <c r="I6" s="5"/>
      <c r="J6" s="1"/>
    </row>
    <row r="7" spans="1:10" ht="17">
      <c r="A7" s="5"/>
      <c r="B7" s="6" t="s">
        <v>92</v>
      </c>
      <c r="C7" s="6">
        <f>-250*3</f>
        <v>-750</v>
      </c>
      <c r="D7" s="7"/>
      <c r="E7" s="5"/>
      <c r="F7" s="6" t="s">
        <v>39</v>
      </c>
      <c r="G7" s="6">
        <v>-599</v>
      </c>
      <c r="H7" s="7"/>
      <c r="I7" s="5"/>
      <c r="J7" s="1"/>
    </row>
    <row r="8" spans="1:10" ht="17">
      <c r="A8" s="5"/>
      <c r="B8" s="6" t="s">
        <v>47</v>
      </c>
      <c r="C8" s="6">
        <v>-3092</v>
      </c>
      <c r="D8" s="7"/>
      <c r="E8" s="5"/>
      <c r="F8" s="8" t="s">
        <v>57</v>
      </c>
      <c r="G8" s="8">
        <v>-3729</v>
      </c>
      <c r="H8" s="7"/>
      <c r="I8" s="5"/>
      <c r="J8" s="1"/>
    </row>
    <row r="9" spans="1:10" ht="17">
      <c r="A9" s="5"/>
      <c r="B9" s="6" t="s">
        <v>48</v>
      </c>
      <c r="C9" s="6">
        <v>-200</v>
      </c>
      <c r="D9" s="7"/>
      <c r="E9" s="5"/>
      <c r="F9" s="9" t="s">
        <v>80</v>
      </c>
      <c r="G9" s="9">
        <f>SUM(G5:G8)</f>
        <v>-4958</v>
      </c>
      <c r="H9" s="7"/>
      <c r="I9" s="5"/>
      <c r="J9" s="1"/>
    </row>
    <row r="10" spans="1:10" ht="17">
      <c r="A10" s="5"/>
      <c r="B10" s="6" t="s">
        <v>46</v>
      </c>
      <c r="C10" s="6">
        <v>-758</v>
      </c>
      <c r="D10" s="7"/>
      <c r="E10" s="5"/>
      <c r="F10" s="34" t="s">
        <v>101</v>
      </c>
      <c r="G10" s="35" t="s">
        <v>0</v>
      </c>
      <c r="H10" s="36" t="s">
        <v>8</v>
      </c>
      <c r="I10" s="5"/>
      <c r="J10" s="1"/>
    </row>
    <row r="11" spans="1:10" ht="17">
      <c r="A11" s="5"/>
      <c r="B11" s="9" t="s">
        <v>3</v>
      </c>
      <c r="C11" s="10">
        <f>SUM(C5:C10)</f>
        <v>-52239</v>
      </c>
      <c r="D11" s="7"/>
      <c r="E11" s="5"/>
      <c r="F11" s="11" t="s">
        <v>35</v>
      </c>
      <c r="G11" s="11">
        <v>-20054</v>
      </c>
      <c r="H11" s="7"/>
      <c r="I11" s="5"/>
      <c r="J11" s="1"/>
    </row>
    <row r="12" spans="1:10" ht="17">
      <c r="A12" s="5"/>
      <c r="B12" s="6" t="s">
        <v>4</v>
      </c>
      <c r="C12" s="6">
        <v>5400</v>
      </c>
      <c r="D12" s="7"/>
      <c r="E12" s="5"/>
      <c r="F12" s="11" t="s">
        <v>36</v>
      </c>
      <c r="G12" s="11">
        <v>21660</v>
      </c>
      <c r="H12" s="7"/>
      <c r="I12" s="5"/>
      <c r="J12" s="1"/>
    </row>
    <row r="13" spans="1:10" ht="17">
      <c r="A13" s="5"/>
      <c r="B13" s="6" t="s">
        <v>5</v>
      </c>
      <c r="C13" s="6">
        <f>45*500</f>
        <v>22500</v>
      </c>
      <c r="D13" s="7"/>
      <c r="E13" s="5"/>
      <c r="F13" s="12" t="s">
        <v>100</v>
      </c>
      <c r="G13" s="12">
        <f>G12+G11</f>
        <v>1606</v>
      </c>
      <c r="H13" s="7"/>
      <c r="I13" s="5"/>
      <c r="J13" s="1"/>
    </row>
    <row r="14" spans="1:10" ht="17">
      <c r="A14" s="5"/>
      <c r="B14" s="6" t="s">
        <v>6</v>
      </c>
      <c r="C14" s="6">
        <f>(59*390)+340</f>
        <v>23350</v>
      </c>
      <c r="D14" s="7"/>
      <c r="E14" s="5"/>
      <c r="F14" s="11" t="s">
        <v>37</v>
      </c>
      <c r="G14" s="11">
        <v>-2568</v>
      </c>
      <c r="H14" s="7"/>
      <c r="I14" s="5"/>
      <c r="J14" s="1"/>
    </row>
    <row r="15" spans="1:10" ht="17">
      <c r="A15" s="5"/>
      <c r="B15" s="9" t="s">
        <v>7</v>
      </c>
      <c r="C15" s="10">
        <f>SUM(C12:C14)</f>
        <v>51250</v>
      </c>
      <c r="D15" s="7"/>
      <c r="E15" s="5"/>
      <c r="F15" s="11" t="s">
        <v>38</v>
      </c>
      <c r="G15" s="11">
        <v>5330</v>
      </c>
      <c r="H15" s="7"/>
      <c r="I15" s="5"/>
      <c r="J15" s="1"/>
    </row>
    <row r="16" spans="1:10" ht="17">
      <c r="A16" s="5"/>
      <c r="B16" s="13" t="s">
        <v>9</v>
      </c>
      <c r="C16" s="14">
        <f>C15+C11</f>
        <v>-989</v>
      </c>
      <c r="D16" s="7"/>
      <c r="E16" s="5"/>
      <c r="F16" s="12" t="s">
        <v>99</v>
      </c>
      <c r="G16" s="12">
        <f>G15+G14</f>
        <v>2762</v>
      </c>
      <c r="H16" s="15"/>
      <c r="I16" s="5"/>
      <c r="J16" s="1"/>
    </row>
    <row r="17" spans="1:10" ht="17">
      <c r="A17" s="5"/>
      <c r="B17" s="5"/>
      <c r="C17" s="5"/>
      <c r="D17" s="5"/>
      <c r="E17" s="5"/>
      <c r="F17" s="11" t="s">
        <v>40</v>
      </c>
      <c r="G17" s="11">
        <v>-29565</v>
      </c>
      <c r="H17" s="7"/>
      <c r="I17" s="5"/>
      <c r="J17" s="1"/>
    </row>
    <row r="18" spans="1:10" ht="17">
      <c r="A18" s="5"/>
      <c r="B18" s="34" t="s">
        <v>50</v>
      </c>
      <c r="C18" s="35" t="s">
        <v>25</v>
      </c>
      <c r="D18" s="36" t="s">
        <v>8</v>
      </c>
      <c r="E18" s="5"/>
      <c r="F18" s="11" t="s">
        <v>41</v>
      </c>
      <c r="G18" s="11">
        <v>30880</v>
      </c>
      <c r="H18" s="7"/>
      <c r="I18" s="5"/>
      <c r="J18" s="1"/>
    </row>
    <row r="19" spans="1:10" ht="17">
      <c r="A19" s="5"/>
      <c r="B19" s="6" t="s">
        <v>51</v>
      </c>
      <c r="C19" s="6">
        <v>-1650</v>
      </c>
      <c r="D19" s="7"/>
      <c r="E19" s="5"/>
      <c r="F19" s="12" t="s">
        <v>98</v>
      </c>
      <c r="G19" s="12">
        <f>G18+G17</f>
        <v>1315</v>
      </c>
      <c r="H19" s="7"/>
      <c r="I19" s="5"/>
      <c r="J19" s="1"/>
    </row>
    <row r="20" spans="1:10" ht="17">
      <c r="A20" s="5"/>
      <c r="B20" s="6" t="s">
        <v>2</v>
      </c>
      <c r="C20" s="6">
        <v>-45085</v>
      </c>
      <c r="D20" s="7"/>
      <c r="E20" s="5"/>
      <c r="F20" s="11" t="s">
        <v>58</v>
      </c>
      <c r="G20" s="11">
        <v>-157630</v>
      </c>
      <c r="H20" s="7"/>
      <c r="I20" s="5"/>
      <c r="J20" s="1"/>
    </row>
    <row r="21" spans="1:10" ht="17">
      <c r="A21" s="5"/>
      <c r="B21" s="6" t="s">
        <v>92</v>
      </c>
      <c r="C21" s="6">
        <f>-250*3</f>
        <v>-750</v>
      </c>
      <c r="D21" s="7"/>
      <c r="E21" s="5"/>
      <c r="F21" s="11" t="s">
        <v>59</v>
      </c>
      <c r="G21" s="11">
        <v>165200</v>
      </c>
      <c r="H21" s="7"/>
      <c r="I21" s="5"/>
      <c r="J21" s="1"/>
    </row>
    <row r="22" spans="1:10" ht="17">
      <c r="A22" s="5"/>
      <c r="B22" s="6" t="s">
        <v>47</v>
      </c>
      <c r="C22" s="6">
        <v>-3254</v>
      </c>
      <c r="D22" s="7"/>
      <c r="E22" s="5"/>
      <c r="F22" s="12" t="s">
        <v>97</v>
      </c>
      <c r="G22" s="12">
        <f>G21+G20</f>
        <v>7570</v>
      </c>
      <c r="H22" s="7"/>
      <c r="I22" s="5"/>
      <c r="J22" s="1"/>
    </row>
    <row r="23" spans="1:10" ht="17">
      <c r="A23" s="5"/>
      <c r="B23" s="6" t="s">
        <v>48</v>
      </c>
      <c r="C23" s="6">
        <v>-3500</v>
      </c>
      <c r="D23" s="7"/>
      <c r="E23" s="5"/>
      <c r="F23" s="11" t="s">
        <v>96</v>
      </c>
      <c r="G23" s="11">
        <v>-187587</v>
      </c>
      <c r="H23" s="7"/>
      <c r="I23" s="5"/>
      <c r="J23" s="1"/>
    </row>
    <row r="24" spans="1:10" ht="17">
      <c r="A24" s="5"/>
      <c r="B24" s="6" t="s">
        <v>52</v>
      </c>
      <c r="C24" s="6">
        <v>-101</v>
      </c>
      <c r="D24" s="7"/>
      <c r="E24" s="5"/>
      <c r="F24" s="11" t="s">
        <v>95</v>
      </c>
      <c r="G24" s="11">
        <v>165185</v>
      </c>
      <c r="H24" s="7"/>
      <c r="I24" s="5"/>
      <c r="J24" s="1"/>
    </row>
    <row r="25" spans="1:10" ht="17">
      <c r="A25" s="5"/>
      <c r="B25" s="9" t="s">
        <v>3</v>
      </c>
      <c r="C25" s="10">
        <f>SUM(C19:C24)</f>
        <v>-54340</v>
      </c>
      <c r="D25" s="7"/>
      <c r="E25" s="5"/>
      <c r="F25" s="11" t="s">
        <v>94</v>
      </c>
      <c r="G25" s="11">
        <f>1100+3000+5000</f>
        <v>9100</v>
      </c>
      <c r="H25" s="7"/>
      <c r="I25" s="5"/>
      <c r="J25" s="1"/>
    </row>
    <row r="26" spans="1:10" ht="17">
      <c r="A26" s="5"/>
      <c r="B26" s="6" t="s">
        <v>4</v>
      </c>
      <c r="C26" s="6">
        <v>6800</v>
      </c>
      <c r="D26" s="7"/>
      <c r="E26" s="5"/>
      <c r="F26" s="12" t="s">
        <v>93</v>
      </c>
      <c r="G26" s="12">
        <f>G23+G25+G24</f>
        <v>-13302</v>
      </c>
      <c r="H26" s="7"/>
      <c r="I26" s="5"/>
      <c r="J26" s="1"/>
    </row>
    <row r="27" spans="1:10" ht="17">
      <c r="A27" s="5"/>
      <c r="B27" s="6" t="s">
        <v>5</v>
      </c>
      <c r="C27" s="6">
        <v>35750</v>
      </c>
      <c r="D27" s="7"/>
      <c r="E27" s="5"/>
      <c r="F27" s="14" t="s">
        <v>45</v>
      </c>
      <c r="G27" s="14">
        <f>G9+G13+G16+G19+G22+G26</f>
        <v>-5007</v>
      </c>
      <c r="H27" s="7"/>
      <c r="I27" s="5"/>
      <c r="J27" s="1"/>
    </row>
    <row r="28" spans="1:10" ht="17">
      <c r="A28" s="5"/>
      <c r="B28" s="6" t="s">
        <v>6</v>
      </c>
      <c r="C28" s="6">
        <v>23475</v>
      </c>
      <c r="D28" s="7"/>
      <c r="E28" s="5"/>
      <c r="F28" s="5"/>
      <c r="G28" s="5"/>
      <c r="H28" s="5"/>
      <c r="I28" s="5"/>
      <c r="J28" s="1"/>
    </row>
    <row r="29" spans="1:10" ht="17">
      <c r="A29" s="5"/>
      <c r="B29" s="9" t="s">
        <v>7</v>
      </c>
      <c r="C29" s="10">
        <f>SUM(C26:C28)</f>
        <v>66025</v>
      </c>
      <c r="D29" s="7"/>
      <c r="E29" s="5"/>
      <c r="F29" s="34" t="s">
        <v>17</v>
      </c>
      <c r="G29" s="35" t="s">
        <v>25</v>
      </c>
      <c r="H29" s="36" t="s">
        <v>8</v>
      </c>
      <c r="I29" s="5"/>
      <c r="J29" s="1"/>
    </row>
    <row r="30" spans="1:10" ht="17">
      <c r="A30" s="5"/>
      <c r="B30" s="13" t="s">
        <v>9</v>
      </c>
      <c r="C30" s="14">
        <f>C29+C25</f>
        <v>11685</v>
      </c>
      <c r="D30" s="7"/>
      <c r="E30" s="5"/>
      <c r="F30" s="6" t="s">
        <v>26</v>
      </c>
      <c r="G30" s="6">
        <v>-2370</v>
      </c>
      <c r="H30" s="7"/>
      <c r="I30" s="5"/>
      <c r="J30" s="1"/>
    </row>
    <row r="31" spans="1:10" ht="17">
      <c r="A31" s="5"/>
      <c r="B31" s="5"/>
      <c r="C31" s="5"/>
      <c r="D31" s="5"/>
      <c r="E31" s="5"/>
      <c r="F31" s="6" t="s">
        <v>60</v>
      </c>
      <c r="G31" s="6">
        <v>-1652</v>
      </c>
      <c r="H31" s="7"/>
      <c r="I31" s="5"/>
      <c r="J31" s="1"/>
    </row>
    <row r="32" spans="1:10" ht="17">
      <c r="A32" s="5"/>
      <c r="B32" s="34" t="s">
        <v>10</v>
      </c>
      <c r="C32" s="35" t="s">
        <v>25</v>
      </c>
      <c r="D32" s="36" t="s">
        <v>8</v>
      </c>
      <c r="E32" s="5"/>
      <c r="F32" s="6" t="s">
        <v>27</v>
      </c>
      <c r="G32" s="6">
        <v>-1485</v>
      </c>
      <c r="H32" s="7"/>
      <c r="I32" s="5"/>
      <c r="J32" s="1"/>
    </row>
    <row r="33" spans="1:10" ht="17">
      <c r="A33" s="5"/>
      <c r="B33" s="6" t="s">
        <v>12</v>
      </c>
      <c r="C33" s="6">
        <v>-2711</v>
      </c>
      <c r="D33" s="7"/>
      <c r="E33" s="5"/>
      <c r="F33" s="6" t="s">
        <v>18</v>
      </c>
      <c r="G33" s="6">
        <v>-980</v>
      </c>
      <c r="H33" s="7"/>
      <c r="I33" s="5"/>
      <c r="J33" s="1"/>
    </row>
    <row r="34" spans="1:10" ht="17">
      <c r="A34" s="5"/>
      <c r="B34" s="6" t="s">
        <v>11</v>
      </c>
      <c r="C34" s="6">
        <v>-2441</v>
      </c>
      <c r="D34" s="7"/>
      <c r="E34" s="5"/>
      <c r="F34" s="14" t="s">
        <v>3</v>
      </c>
      <c r="G34" s="14">
        <f>SUM(G30:G33)</f>
        <v>-6487</v>
      </c>
      <c r="H34" s="7"/>
      <c r="I34" s="5"/>
      <c r="J34" s="1"/>
    </row>
    <row r="35" spans="1:10" ht="17">
      <c r="A35" s="5"/>
      <c r="B35" s="9" t="s">
        <v>3</v>
      </c>
      <c r="C35" s="10">
        <f>SUM(C33:C34)</f>
        <v>-5152</v>
      </c>
      <c r="D35" s="7"/>
      <c r="E35" s="5"/>
      <c r="F35" s="5"/>
      <c r="G35" s="5"/>
      <c r="H35" s="5"/>
      <c r="I35" s="5"/>
      <c r="J35" s="1"/>
    </row>
    <row r="36" spans="1:10" ht="17">
      <c r="A36" s="5"/>
      <c r="B36" s="16" t="s">
        <v>55</v>
      </c>
      <c r="C36" s="16">
        <f>1500+375+2500+675</f>
        <v>5050</v>
      </c>
      <c r="D36" s="7" t="s">
        <v>53</v>
      </c>
      <c r="E36" s="5"/>
      <c r="F36" s="5"/>
      <c r="G36" s="5"/>
      <c r="H36" s="5"/>
      <c r="I36" s="5"/>
      <c r="J36" s="1"/>
    </row>
    <row r="37" spans="1:10" ht="17">
      <c r="A37" s="5"/>
      <c r="B37" s="6" t="s">
        <v>28</v>
      </c>
      <c r="C37" s="6">
        <v>-426</v>
      </c>
      <c r="D37" s="7"/>
      <c r="E37" s="5"/>
      <c r="F37" s="34" t="s">
        <v>19</v>
      </c>
      <c r="G37" s="35" t="s">
        <v>25</v>
      </c>
      <c r="H37" s="36" t="s">
        <v>8</v>
      </c>
      <c r="I37" s="5"/>
      <c r="J37" s="1"/>
    </row>
    <row r="38" spans="1:10" ht="17">
      <c r="A38" s="5"/>
      <c r="B38" s="9" t="s">
        <v>7</v>
      </c>
      <c r="C38" s="10">
        <f>SUM(C36:C37)</f>
        <v>4624</v>
      </c>
      <c r="D38" s="7"/>
      <c r="E38" s="5"/>
      <c r="F38" s="6" t="s">
        <v>20</v>
      </c>
      <c r="G38" s="6">
        <v>-1835</v>
      </c>
      <c r="H38" s="7"/>
      <c r="I38" s="5"/>
      <c r="J38" s="1"/>
    </row>
    <row r="39" spans="1:10" ht="17">
      <c r="A39" s="5"/>
      <c r="B39" s="13" t="s">
        <v>9</v>
      </c>
      <c r="C39" s="14">
        <f>C38+C35</f>
        <v>-528</v>
      </c>
      <c r="D39" s="7"/>
      <c r="E39" s="5"/>
      <c r="F39" s="6" t="s">
        <v>21</v>
      </c>
      <c r="G39" s="6">
        <v>-108</v>
      </c>
      <c r="H39" s="7"/>
      <c r="I39" s="5"/>
      <c r="J39" s="1"/>
    </row>
    <row r="40" spans="1:10" ht="17">
      <c r="A40" s="5"/>
      <c r="B40" s="5"/>
      <c r="C40" s="5"/>
      <c r="D40" s="5"/>
      <c r="E40" s="5"/>
      <c r="F40" s="6" t="s">
        <v>43</v>
      </c>
      <c r="G40" s="6">
        <v>-695</v>
      </c>
      <c r="H40" s="7"/>
      <c r="I40" s="5"/>
      <c r="J40" s="1"/>
    </row>
    <row r="41" spans="1:10" ht="17">
      <c r="A41" s="5"/>
      <c r="B41" s="5"/>
      <c r="C41" s="5"/>
      <c r="D41" s="5"/>
      <c r="E41" s="5"/>
      <c r="F41" s="6" t="s">
        <v>44</v>
      </c>
      <c r="G41" s="6">
        <v>-3540</v>
      </c>
      <c r="H41" s="7"/>
      <c r="I41" s="5"/>
      <c r="J41" s="1"/>
    </row>
    <row r="42" spans="1:10" ht="17">
      <c r="A42" s="5"/>
      <c r="B42" s="34" t="s">
        <v>13</v>
      </c>
      <c r="C42" s="35" t="s">
        <v>25</v>
      </c>
      <c r="D42" s="36" t="s">
        <v>8</v>
      </c>
      <c r="E42" s="5"/>
      <c r="F42" s="6" t="s">
        <v>22</v>
      </c>
      <c r="G42" s="6">
        <v>-499</v>
      </c>
      <c r="H42" s="7"/>
      <c r="I42" s="5"/>
      <c r="J42" s="1"/>
    </row>
    <row r="43" spans="1:10" ht="17">
      <c r="A43" s="5"/>
      <c r="B43" s="6" t="s">
        <v>14</v>
      </c>
      <c r="C43" s="6">
        <v>-819</v>
      </c>
      <c r="D43" s="7"/>
      <c r="E43" s="5"/>
      <c r="F43" s="6" t="s">
        <v>23</v>
      </c>
      <c r="G43" s="6">
        <v>-1308</v>
      </c>
      <c r="H43" s="7"/>
      <c r="I43" s="5"/>
      <c r="J43" s="1"/>
    </row>
    <row r="44" spans="1:10" ht="17">
      <c r="A44" s="5"/>
      <c r="B44" s="6" t="s">
        <v>15</v>
      </c>
      <c r="C44" s="6">
        <v>-1323</v>
      </c>
      <c r="D44" s="7"/>
      <c r="E44" s="5"/>
      <c r="F44" s="6" t="s">
        <v>61</v>
      </c>
      <c r="G44" s="6">
        <v>-575</v>
      </c>
      <c r="H44" s="7"/>
      <c r="I44" s="5"/>
      <c r="J44" s="1"/>
    </row>
    <row r="45" spans="1:10" ht="17">
      <c r="A45" s="5"/>
      <c r="B45" s="6" t="s">
        <v>54</v>
      </c>
      <c r="C45" s="6">
        <v>-513</v>
      </c>
      <c r="D45" s="7"/>
      <c r="E45" s="5"/>
      <c r="F45" s="6" t="s">
        <v>82</v>
      </c>
      <c r="G45" s="6">
        <v>-3820</v>
      </c>
      <c r="H45" s="7"/>
      <c r="I45" s="5"/>
      <c r="J45" s="1"/>
    </row>
    <row r="46" spans="1:10" ht="17">
      <c r="A46" s="5"/>
      <c r="B46" s="6" t="s">
        <v>32</v>
      </c>
      <c r="C46" s="6">
        <v>-31020</v>
      </c>
      <c r="D46" s="15"/>
      <c r="E46" s="5"/>
      <c r="F46" s="6" t="s">
        <v>83</v>
      </c>
      <c r="G46" s="6">
        <v>2400</v>
      </c>
      <c r="H46" s="7"/>
      <c r="I46" s="5"/>
      <c r="J46" s="1"/>
    </row>
    <row r="47" spans="1:10" ht="17">
      <c r="A47" s="5"/>
      <c r="B47" s="9" t="s">
        <v>3</v>
      </c>
      <c r="C47" s="10">
        <f>SUM(C43:C46)</f>
        <v>-33675</v>
      </c>
      <c r="D47" s="7"/>
      <c r="E47" s="5"/>
      <c r="F47" s="6" t="s">
        <v>84</v>
      </c>
      <c r="G47" s="6">
        <v>-2067</v>
      </c>
      <c r="H47" s="7"/>
      <c r="I47" s="5"/>
      <c r="J47" s="1"/>
    </row>
    <row r="48" spans="1:10" ht="17">
      <c r="A48" s="5"/>
      <c r="B48" s="6" t="s">
        <v>33</v>
      </c>
      <c r="C48" s="6">
        <v>32518</v>
      </c>
      <c r="D48" s="15"/>
      <c r="E48" s="5"/>
      <c r="F48" s="16" t="s">
        <v>74</v>
      </c>
      <c r="G48" s="16">
        <v>1000</v>
      </c>
      <c r="H48" s="7" t="s">
        <v>75</v>
      </c>
      <c r="I48" s="5"/>
      <c r="J48" s="1"/>
    </row>
    <row r="49" spans="1:10" ht="17">
      <c r="A49" s="5"/>
      <c r="B49" s="16" t="s">
        <v>29</v>
      </c>
      <c r="C49" s="16">
        <f>4823-3500</f>
        <v>1323</v>
      </c>
      <c r="D49" s="7" t="s">
        <v>103</v>
      </c>
      <c r="E49" s="5"/>
      <c r="F49" s="14" t="s">
        <v>3</v>
      </c>
      <c r="G49" s="14">
        <f>SUM(G38:G48)</f>
        <v>-11047</v>
      </c>
      <c r="H49" s="7"/>
      <c r="I49" s="5"/>
      <c r="J49" s="1"/>
    </row>
    <row r="50" spans="1:10" ht="17">
      <c r="A50" s="5"/>
      <c r="B50" s="16" t="s">
        <v>30</v>
      </c>
      <c r="C50" s="16">
        <f>4207-4000</f>
        <v>207</v>
      </c>
      <c r="D50" s="7" t="s">
        <v>104</v>
      </c>
      <c r="E50" s="5"/>
      <c r="F50" s="5"/>
      <c r="G50" s="5"/>
      <c r="H50" s="5"/>
      <c r="I50" s="5"/>
      <c r="J50" s="1"/>
    </row>
    <row r="51" spans="1:10" ht="17">
      <c r="A51" s="5"/>
      <c r="B51" s="9" t="s">
        <v>31</v>
      </c>
      <c r="C51" s="10">
        <f>C48+C49+C50</f>
        <v>34048</v>
      </c>
      <c r="D51" s="15"/>
      <c r="E51" s="5"/>
      <c r="F51" s="5"/>
      <c r="G51" s="5"/>
      <c r="H51" s="5"/>
      <c r="I51" s="5"/>
      <c r="J51" s="1"/>
    </row>
    <row r="52" spans="1:10" ht="17">
      <c r="A52" s="5"/>
      <c r="B52" s="13" t="s">
        <v>9</v>
      </c>
      <c r="C52" s="14">
        <f>C51+C47</f>
        <v>373</v>
      </c>
      <c r="D52" s="7"/>
      <c r="E52" s="5"/>
      <c r="F52" s="34" t="s">
        <v>107</v>
      </c>
      <c r="G52" s="35" t="s">
        <v>25</v>
      </c>
      <c r="H52" s="36" t="s">
        <v>8</v>
      </c>
      <c r="I52" s="5"/>
      <c r="J52" s="1"/>
    </row>
    <row r="53" spans="1:10" ht="17">
      <c r="A53" s="5"/>
      <c r="B53" s="5"/>
      <c r="C53" s="5"/>
      <c r="D53" s="5"/>
      <c r="E53" s="5"/>
      <c r="F53" s="16" t="s">
        <v>62</v>
      </c>
      <c r="G53" s="16">
        <v>-29138</v>
      </c>
      <c r="H53" s="16"/>
      <c r="I53" s="5"/>
      <c r="J53" s="1"/>
    </row>
    <row r="54" spans="1:10" ht="17">
      <c r="A54" s="5"/>
      <c r="B54" s="5"/>
      <c r="C54" s="5"/>
      <c r="D54" s="5"/>
      <c r="E54" s="5"/>
      <c r="F54" s="16" t="s">
        <v>64</v>
      </c>
      <c r="G54" s="16">
        <v>8550</v>
      </c>
      <c r="H54" s="16"/>
      <c r="I54" s="5"/>
      <c r="J54" s="1"/>
    </row>
    <row r="55" spans="1:10" ht="17">
      <c r="A55" s="5"/>
      <c r="B55" s="34" t="s">
        <v>69</v>
      </c>
      <c r="C55" s="35" t="s">
        <v>25</v>
      </c>
      <c r="D55" s="36" t="s">
        <v>8</v>
      </c>
      <c r="E55" s="5"/>
      <c r="F55" s="16" t="s">
        <v>63</v>
      </c>
      <c r="G55" s="16">
        <v>-2425</v>
      </c>
      <c r="H55" s="16"/>
      <c r="I55" s="5"/>
      <c r="J55" s="1"/>
    </row>
    <row r="56" spans="1:10" ht="17">
      <c r="A56" s="5"/>
      <c r="B56" s="16" t="s">
        <v>70</v>
      </c>
      <c r="C56" s="16">
        <v>4000</v>
      </c>
      <c r="D56" s="16"/>
      <c r="E56" s="5"/>
      <c r="F56" s="16" t="s">
        <v>65</v>
      </c>
      <c r="G56" s="16">
        <v>1025</v>
      </c>
      <c r="H56" s="16"/>
      <c r="I56" s="5"/>
      <c r="J56" s="1"/>
    </row>
    <row r="57" spans="1:10" ht="17">
      <c r="A57" s="5"/>
      <c r="B57" s="16" t="s">
        <v>102</v>
      </c>
      <c r="C57" s="16">
        <f>6000+3500</f>
        <v>9500</v>
      </c>
      <c r="D57" s="16"/>
      <c r="E57" s="5"/>
      <c r="F57" s="16" t="s">
        <v>78</v>
      </c>
      <c r="G57" s="16">
        <v>-6380</v>
      </c>
      <c r="H57" s="16"/>
      <c r="I57" s="5"/>
      <c r="J57" s="1"/>
    </row>
    <row r="58" spans="1:10" ht="17">
      <c r="A58" s="5"/>
      <c r="B58" s="16" t="s">
        <v>71</v>
      </c>
      <c r="C58" s="16">
        <v>5000</v>
      </c>
      <c r="D58" s="16"/>
      <c r="E58" s="5"/>
      <c r="F58" s="16" t="s">
        <v>42</v>
      </c>
      <c r="G58" s="16">
        <v>5500</v>
      </c>
      <c r="H58" s="16"/>
      <c r="I58" s="5"/>
      <c r="J58" s="1"/>
    </row>
    <row r="59" spans="1:10" ht="17">
      <c r="A59" s="5"/>
      <c r="B59" s="16" t="s">
        <v>72</v>
      </c>
      <c r="C59" s="16">
        <v>15000</v>
      </c>
      <c r="D59" s="16"/>
      <c r="E59" s="5"/>
      <c r="F59" s="16" t="s">
        <v>79</v>
      </c>
      <c r="G59" s="16">
        <v>2112</v>
      </c>
      <c r="H59" s="16"/>
      <c r="I59" s="5"/>
      <c r="J59" s="1"/>
    </row>
    <row r="60" spans="1:10" ht="17">
      <c r="A60" s="5"/>
      <c r="B60" s="18" t="s">
        <v>73</v>
      </c>
      <c r="C60" s="18">
        <f>SUM(C56:C59)</f>
        <v>33500</v>
      </c>
      <c r="D60" s="19"/>
      <c r="E60" s="5"/>
      <c r="F60" s="16" t="s">
        <v>66</v>
      </c>
      <c r="G60" s="16">
        <v>930</v>
      </c>
      <c r="H60" s="16" t="s">
        <v>67</v>
      </c>
      <c r="I60" s="5"/>
      <c r="J60" s="1"/>
    </row>
    <row r="61" spans="1:10" ht="17">
      <c r="A61" s="5"/>
      <c r="B61" s="18" t="s">
        <v>105</v>
      </c>
      <c r="C61" s="18">
        <f>C36+G58+C49+C50+G25+G48</f>
        <v>22180</v>
      </c>
      <c r="D61" s="16" t="s">
        <v>76</v>
      </c>
      <c r="E61" s="5"/>
      <c r="F61" s="16" t="s">
        <v>81</v>
      </c>
      <c r="G61" s="16">
        <v>1026</v>
      </c>
      <c r="H61" s="16"/>
      <c r="I61" s="5"/>
      <c r="J61" s="1"/>
    </row>
    <row r="62" spans="1:10" ht="17">
      <c r="A62" s="5"/>
      <c r="B62" s="17" t="s">
        <v>77</v>
      </c>
      <c r="C62" s="18">
        <f>SUM(C60:C61)</f>
        <v>55680</v>
      </c>
      <c r="D62" s="16"/>
      <c r="E62" s="5"/>
      <c r="F62" s="18" t="s">
        <v>68</v>
      </c>
      <c r="G62" s="18">
        <f>SUM(G53:G61)</f>
        <v>-18800</v>
      </c>
      <c r="H62" s="16"/>
      <c r="I62" s="5"/>
      <c r="J62" s="1"/>
    </row>
    <row r="63" spans="1:10" ht="18" thickBot="1">
      <c r="A63" s="5"/>
      <c r="B63" s="5"/>
      <c r="C63" s="5"/>
      <c r="D63" s="5"/>
      <c r="E63" s="5"/>
      <c r="F63" s="5"/>
      <c r="G63" s="5"/>
      <c r="H63" s="5"/>
      <c r="I63" s="5"/>
      <c r="J63" s="1"/>
    </row>
    <row r="64" spans="1:10" ht="17">
      <c r="A64" s="5"/>
      <c r="B64" s="5"/>
      <c r="C64" s="5"/>
      <c r="D64" s="5"/>
      <c r="E64" s="5"/>
      <c r="F64" s="20" t="s">
        <v>24</v>
      </c>
      <c r="G64" s="21">
        <f>G43+C43+C33+G5</f>
        <v>-5018</v>
      </c>
      <c r="H64" s="5"/>
      <c r="I64" s="5"/>
      <c r="J64" s="1"/>
    </row>
    <row r="65" spans="1:10" ht="17">
      <c r="A65" s="5"/>
      <c r="B65" s="5"/>
      <c r="C65" s="5"/>
      <c r="D65" s="5"/>
      <c r="E65" s="5"/>
      <c r="F65" s="22"/>
      <c r="G65" s="23"/>
      <c r="H65" s="5"/>
      <c r="I65" s="5"/>
      <c r="J65" s="1"/>
    </row>
    <row r="66" spans="1:10" ht="17">
      <c r="A66" s="5"/>
      <c r="B66" s="5"/>
      <c r="C66" s="5"/>
      <c r="D66" s="5"/>
      <c r="E66" s="5"/>
      <c r="F66" s="24" t="s">
        <v>87</v>
      </c>
      <c r="G66" s="25">
        <f>C16+C30+C39+C52+G27+G34+G49+G62+C60</f>
        <v>2700</v>
      </c>
      <c r="H66" s="5"/>
      <c r="I66" s="5"/>
      <c r="J66" s="1"/>
    </row>
    <row r="67" spans="1:10" ht="17">
      <c r="A67" s="5"/>
      <c r="B67" s="5"/>
      <c r="C67" s="5"/>
      <c r="D67" s="5"/>
      <c r="E67" s="5"/>
      <c r="F67" s="22"/>
      <c r="G67" s="23"/>
      <c r="H67" s="5"/>
      <c r="I67" s="5"/>
      <c r="J67" s="1"/>
    </row>
    <row r="68" spans="1:10" ht="18" thickBot="1">
      <c r="A68" s="5"/>
      <c r="B68" s="5"/>
      <c r="C68" s="5"/>
      <c r="D68" s="5"/>
      <c r="E68" s="5"/>
      <c r="F68" s="26" t="s">
        <v>88</v>
      </c>
      <c r="G68" s="27"/>
      <c r="H68" s="28"/>
      <c r="I68" s="5"/>
      <c r="J68" s="1"/>
    </row>
    <row r="69" spans="1:10" ht="17">
      <c r="A69" s="5"/>
      <c r="B69" s="5"/>
      <c r="C69" s="5"/>
      <c r="D69" s="5"/>
      <c r="E69" s="5"/>
      <c r="F69" s="29" t="s">
        <v>85</v>
      </c>
      <c r="G69" s="30">
        <v>790</v>
      </c>
      <c r="H69" s="31" t="s">
        <v>91</v>
      </c>
      <c r="I69" s="5"/>
      <c r="J69" s="1"/>
    </row>
    <row r="70" spans="1:10" ht="17">
      <c r="A70" s="5"/>
      <c r="B70" s="5"/>
      <c r="C70" s="5"/>
      <c r="D70" s="5"/>
      <c r="E70" s="5"/>
      <c r="F70" s="29" t="s">
        <v>86</v>
      </c>
      <c r="G70" s="30">
        <v>600</v>
      </c>
      <c r="H70" s="30" t="s">
        <v>90</v>
      </c>
      <c r="I70" s="5"/>
      <c r="J70" s="1"/>
    </row>
    <row r="71" spans="1:10" ht="18" thickBot="1">
      <c r="A71" s="5"/>
      <c r="B71" s="5"/>
      <c r="C71" s="5"/>
      <c r="D71" s="5"/>
      <c r="E71" s="5"/>
      <c r="F71" s="32" t="s">
        <v>89</v>
      </c>
      <c r="G71" s="33">
        <f>G66+G69+G70</f>
        <v>4090</v>
      </c>
      <c r="H71" s="33">
        <v>4100</v>
      </c>
      <c r="I71" s="5"/>
      <c r="J71" s="1"/>
    </row>
    <row r="72" spans="1:10" ht="17">
      <c r="A72" s="5"/>
      <c r="B72" s="5"/>
      <c r="C72" s="5"/>
      <c r="D72" s="5"/>
      <c r="E72" s="5"/>
      <c r="F72" s="5"/>
      <c r="G72" s="5"/>
      <c r="H72" s="5"/>
      <c r="I72" s="5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</row>
  </sheetData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Fornander</dc:creator>
  <cp:lastModifiedBy>Josefin Hasselqvist Haglund</cp:lastModifiedBy>
  <cp:lastPrinted>2017-05-06T12:25:32Z</cp:lastPrinted>
  <dcterms:created xsi:type="dcterms:W3CDTF">2016-10-22T13:16:27Z</dcterms:created>
  <dcterms:modified xsi:type="dcterms:W3CDTF">2017-05-10T20:12:06Z</dcterms:modified>
</cp:coreProperties>
</file>